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kingstonvoluntaryaction-my.sharepoint.com/personal/katewhite_superhighways_org_uk/Documents/Documents/"/>
    </mc:Choice>
  </mc:AlternateContent>
  <xr:revisionPtr revIDLastSave="110" documentId="8_{49A30EA4-578A-4F17-A67E-D02644AE4390}" xr6:coauthVersionLast="47" xr6:coauthVersionMax="47" xr10:uidLastSave="{F195C433-3D40-47FD-B20D-867AAFE7CA5B}"/>
  <bookViews>
    <workbookView xWindow="-98" yWindow="-98" windowWidth="21795" windowHeight="12975" xr2:uid="{00000000-000D-0000-FFFF-FFFF00000000}"/>
  </bookViews>
  <sheets>
    <sheet name="Basic project budget" sheetId="5" r:id="rId1"/>
    <sheet name="Basic project budget answer" sheetId="7" r:id="rId2"/>
    <sheet name="Simple organisational budget" sheetId="1" r:id="rId3"/>
    <sheet name="Simple org budget answer" sheetId="8" r:id="rId4"/>
    <sheet name="Income generation forecast" sheetId="6" r:id="rId5"/>
    <sheet name="Income gen forecast answer" sheetId="9" r:id="rId6"/>
    <sheet name="Full cost recovery" sheetId="4" r:id="rId7"/>
    <sheet name="Full cost recovery answer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E7" i="10"/>
  <c r="F7" i="10"/>
  <c r="F4" i="10"/>
  <c r="F5" i="10"/>
  <c r="F6" i="10"/>
  <c r="F3" i="10"/>
  <c r="E4" i="10"/>
  <c r="E5" i="10"/>
  <c r="E6" i="10"/>
  <c r="E3" i="10"/>
  <c r="D7" i="10"/>
  <c r="D4" i="10"/>
  <c r="D5" i="10"/>
  <c r="D6" i="10"/>
  <c r="D3" i="10"/>
  <c r="E9" i="7"/>
  <c r="C4" i="7"/>
  <c r="E4" i="7" s="1"/>
  <c r="E8" i="7" s="1"/>
  <c r="E2" i="9"/>
  <c r="E3" i="9"/>
  <c r="E4" i="9"/>
  <c r="E5" i="9"/>
  <c r="E6" i="9"/>
  <c r="E7" i="9"/>
  <c r="E8" i="9"/>
  <c r="E9" i="9"/>
  <c r="E10" i="9"/>
  <c r="E11" i="9"/>
  <c r="E12" i="9"/>
  <c r="E13" i="9"/>
  <c r="E14" i="9"/>
  <c r="C24" i="8" s="1"/>
  <c r="C25" i="8" s="1"/>
  <c r="C4" i="8"/>
  <c r="C5" i="8"/>
  <c r="C6" i="8"/>
  <c r="C7" i="8"/>
  <c r="C8" i="8"/>
  <c r="C9" i="8"/>
  <c r="C10" i="8"/>
  <c r="C11" i="8"/>
  <c r="C12" i="8"/>
  <c r="C13" i="8"/>
  <c r="C14" i="8"/>
  <c r="C15" i="8"/>
  <c r="C3" i="8"/>
  <c r="B25" i="8"/>
  <c r="B16" i="8"/>
  <c r="E5" i="7"/>
  <c r="E6" i="7"/>
  <c r="E7" i="7"/>
  <c r="C24" i="1"/>
  <c r="C16" i="8" l="1"/>
  <c r="C27" i="8" s="1"/>
  <c r="B27" i="8"/>
</calcChain>
</file>

<file path=xl/sharedStrings.xml><?xml version="1.0" encoding="utf-8"?>
<sst xmlns="http://schemas.openxmlformats.org/spreadsheetml/2006/main" count="154" uniqueCount="67">
  <si>
    <t>Expenditure</t>
  </si>
  <si>
    <t>Stationery</t>
  </si>
  <si>
    <t>Publicity</t>
  </si>
  <si>
    <t>Rent</t>
  </si>
  <si>
    <t>Utilities</t>
  </si>
  <si>
    <t>TOTAL</t>
  </si>
  <si>
    <t>Income</t>
  </si>
  <si>
    <t>Grants</t>
  </si>
  <si>
    <t>Regular givers</t>
  </si>
  <si>
    <t>Gifts from individuals</t>
  </si>
  <si>
    <t>Fundraising events</t>
  </si>
  <si>
    <t>CEO (inc Pension, NI)</t>
  </si>
  <si>
    <t>Detail</t>
  </si>
  <si>
    <t>Quantity</t>
  </si>
  <si>
    <t>Amount</t>
  </si>
  <si>
    <t>Staff</t>
  </si>
  <si>
    <t>Total</t>
  </si>
  <si>
    <t>Year 1</t>
  </si>
  <si>
    <t>Year 2</t>
  </si>
  <si>
    <t xml:space="preserve">Subscriptions &amp; memberships </t>
  </si>
  <si>
    <t>Refreshments (tea &amp; coffee for participants)</t>
  </si>
  <si>
    <t>Art materials</t>
  </si>
  <si>
    <t>BALANCE</t>
  </si>
  <si>
    <t>Inflationary rise</t>
  </si>
  <si>
    <t>Sessional workers costs</t>
  </si>
  <si>
    <t>Project workers salary costs (inc Pension, NI)</t>
  </si>
  <si>
    <t xml:space="preserve">Manager salary costs (inc Pension, NI) </t>
  </si>
  <si>
    <t>Community food project</t>
  </si>
  <si>
    <t>Laptops</t>
  </si>
  <si>
    <t>Training courses</t>
  </si>
  <si>
    <t>Volunteer expenses</t>
  </si>
  <si>
    <t>Training</t>
  </si>
  <si>
    <t>Costs</t>
  </si>
  <si>
    <t>Overheads</t>
  </si>
  <si>
    <t>Core funding</t>
  </si>
  <si>
    <t>Overheads to apportion</t>
  </si>
  <si>
    <t>Income generation</t>
  </si>
  <si>
    <t>Apr</t>
  </si>
  <si>
    <t>May</t>
  </si>
  <si>
    <t>July</t>
  </si>
  <si>
    <t>Subscriptions &amp; memberships</t>
  </si>
  <si>
    <t>Food project (2/3 of the work)</t>
  </si>
  <si>
    <t>Art group (1/3 of the work)</t>
  </si>
  <si>
    <t>Client</t>
  </si>
  <si>
    <t>Local authority A</t>
  </si>
  <si>
    <t>Local authority B</t>
  </si>
  <si>
    <t>Charity C</t>
  </si>
  <si>
    <t>Charity A</t>
  </si>
  <si>
    <t>Company A</t>
  </si>
  <si>
    <t>Company B</t>
  </si>
  <si>
    <t>Health partner  A</t>
  </si>
  <si>
    <t>Charity B</t>
  </si>
  <si>
    <t>Charge</t>
  </si>
  <si>
    <t>Profit</t>
  </si>
  <si>
    <t>June</t>
  </si>
  <si>
    <t>August</t>
  </si>
  <si>
    <t>September</t>
  </si>
  <si>
    <t>October</t>
  </si>
  <si>
    <t>January</t>
  </si>
  <si>
    <t>February</t>
  </si>
  <si>
    <t>March</t>
  </si>
  <si>
    <t>Month</t>
  </si>
  <si>
    <t>December</t>
  </si>
  <si>
    <t>November</t>
  </si>
  <si>
    <t>n/a</t>
  </si>
  <si>
    <t>Cost</t>
  </si>
  <si>
    <t>10% 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</si>
</sst>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1" applyNumberFormat="1" applyFont="1"/>
    <xf numFmtId="0" fontId="3" fillId="0" borderId="0" xfId="1" applyNumberFormat="1" applyFont="1"/>
    <xf numFmtId="0" fontId="5" fillId="0" borderId="0" xfId="0" applyFont="1"/>
    <xf numFmtId="9" fontId="4" fillId="0" borderId="0" xfId="0" applyNumberFormat="1" applyFont="1"/>
    <xf numFmtId="0" fontId="6" fillId="0" borderId="0" xfId="0" applyFont="1"/>
    <xf numFmtId="9" fontId="0" fillId="0" borderId="0" xfId="2" applyFont="1"/>
    <xf numFmtId="0" fontId="7" fillId="0" borderId="0" xfId="0" applyFont="1"/>
    <xf numFmtId="3" fontId="2" fillId="0" borderId="0" xfId="0" applyNumberFormat="1" applyFont="1"/>
    <xf numFmtId="0" fontId="0" fillId="0" borderId="0" xfId="2" applyNumberFormat="1" applyFont="1"/>
    <xf numFmtId="0" fontId="0" fillId="0" borderId="1" xfId="0" applyBorder="1"/>
    <xf numFmtId="164" fontId="0" fillId="0" borderId="2" xfId="0" applyNumberFormat="1" applyBorder="1"/>
    <xf numFmtId="0" fontId="2" fillId="0" borderId="3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12" xfId="0" applyFont="1" applyBorder="1"/>
    <xf numFmtId="164" fontId="3" fillId="0" borderId="0" xfId="0" applyNumberFormat="1" applyFont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4" fillId="0" borderId="6" xfId="1" applyNumberFormat="1" applyFont="1" applyBorder="1"/>
    <xf numFmtId="164" fontId="4" fillId="0" borderId="11" xfId="0" applyNumberFormat="1" applyFont="1" applyBorder="1"/>
    <xf numFmtId="164" fontId="3" fillId="0" borderId="13" xfId="1" applyNumberFormat="1" applyFont="1" applyBorder="1"/>
    <xf numFmtId="164" fontId="4" fillId="0" borderId="0" xfId="1" applyNumberFormat="1" applyFont="1"/>
    <xf numFmtId="164" fontId="4" fillId="0" borderId="0" xfId="0" applyNumberFormat="1" applyFont="1"/>
    <xf numFmtId="164" fontId="4" fillId="0" borderId="11" xfId="1" applyNumberFormat="1" applyFont="1" applyBorder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0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2" fillId="0" borderId="0" xfId="0" applyNumberFormat="1" applyFont="1"/>
    <xf numFmtId="0" fontId="0" fillId="0" borderId="6" xfId="0" applyBorder="1"/>
    <xf numFmtId="3" fontId="0" fillId="0" borderId="6" xfId="0" applyNumberFormat="1" applyBorder="1"/>
    <xf numFmtId="164" fontId="0" fillId="0" borderId="6" xfId="0" applyNumberFormat="1" applyBorder="1"/>
    <xf numFmtId="0" fontId="0" fillId="0" borderId="7" xfId="0" applyBorder="1"/>
    <xf numFmtId="0" fontId="2" fillId="0" borderId="8" xfId="0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0" fillId="0" borderId="10" xfId="0" applyBorder="1"/>
    <xf numFmtId="3" fontId="0" fillId="0" borderId="11" xfId="0" applyNumberFormat="1" applyBorder="1"/>
    <xf numFmtId="0" fontId="2" fillId="0" borderId="12" xfId="0" applyFont="1" applyBorder="1"/>
    <xf numFmtId="3" fontId="2" fillId="0" borderId="13" xfId="0" applyNumberFormat="1" applyFont="1" applyBorder="1"/>
    <xf numFmtId="164" fontId="2" fillId="0" borderId="13" xfId="0" applyNumberFormat="1" applyFont="1" applyBorder="1"/>
    <xf numFmtId="0" fontId="8" fillId="0" borderId="0" xfId="0" applyFont="1"/>
  </cellXfs>
  <cellStyles count="3">
    <cellStyle name="Comma" xfId="1" builtinId="3"/>
    <cellStyle name="Normal" xfId="0" builtinId="0"/>
    <cellStyle name="Per cent" xfId="2" builtinId="5"/>
  </cellStyles>
  <dxfs count="9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numFmt numFmtId="164" formatCode="&quot;£&quot;#,##0"/>
    </dxf>
    <dxf>
      <numFmt numFmtId="164" formatCode="&quot;£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57161E-DA0B-4D67-86BE-85A31A47443D}" name="Table1" displayName="Table1" ref="A1:E13" totalsRowShown="0" headerRowDxfId="8">
  <autoFilter ref="A1:E13" xr:uid="{0757161E-DA0B-4D67-86BE-85A31A47443D}"/>
  <tableColumns count="5">
    <tableColumn id="1" xr3:uid="{DFBA0042-3E95-45A7-A47F-70AFE3F38AEB}" name="Month"/>
    <tableColumn id="2" xr3:uid="{C2D5791F-1174-4F8A-924B-D55A456BB97F}" name="Client"/>
    <tableColumn id="3" xr3:uid="{9B27A0E8-E191-4319-B33B-44DB8CECB19F}" name="Charge"/>
    <tableColumn id="4" xr3:uid="{04385E7E-6723-47BC-AAC9-A46334C6DBCF}" name="Costs"/>
    <tableColumn id="5" xr3:uid="{BA3E8727-B0FA-42D3-BC6C-9D59082B3DA7}" name="Prof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72F7C2-EDD2-4304-BCAA-52E927ACAF3A}" name="Table13" displayName="Table13" ref="A1:E14" totalsRowCount="1" headerRowDxfId="7">
  <autoFilter ref="A1:E13" xr:uid="{0757161E-DA0B-4D67-86BE-85A31A47443D}"/>
  <tableColumns count="5">
    <tableColumn id="1" xr3:uid="{D80382D9-CF48-4234-85BC-1F5FE4B51A5B}" name="Month" totalsRowLabel="Total"/>
    <tableColumn id="2" xr3:uid="{251DF262-AE5F-480B-843A-1ADDE0987E6C}" name="Client"/>
    <tableColumn id="3" xr3:uid="{86057DE5-0EDE-4F0A-BAA8-1A2C045ED7D9}" name="Charge"/>
    <tableColumn id="4" xr3:uid="{53501813-2763-4FA0-B28B-CA38ACBCB39A}" name="Costs"/>
    <tableColumn id="5" xr3:uid="{33ABFA17-6AAD-45EA-9886-48D9CB00C835}" name="Profit" totalsRowFunction="sum" dataDxfId="6" totalsRowDxfId="5">
      <calculatedColumnFormula>Table13[[#This Row],[Charge]]-Table13[[#This Row],[Costs]]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07B1-D640-4DA3-B4CF-8CE9B761D67C}">
  <dimension ref="A1:H11"/>
  <sheetViews>
    <sheetView tabSelected="1" workbookViewId="0">
      <selection activeCell="G8" sqref="G8"/>
    </sheetView>
  </sheetViews>
  <sheetFormatPr defaultRowHeight="14.25" x14ac:dyDescent="0.45"/>
  <cols>
    <col min="2" max="2" width="16" bestFit="1" customWidth="1"/>
    <col min="3" max="3" width="9.796875" style="3" bestFit="1" customWidth="1"/>
    <col min="5" max="5" width="13.3984375" bestFit="1" customWidth="1"/>
  </cols>
  <sheetData>
    <row r="1" spans="1:8" ht="15.75" x14ac:dyDescent="0.5">
      <c r="A1" s="52" t="s">
        <v>27</v>
      </c>
    </row>
    <row r="3" spans="1:8" x14ac:dyDescent="0.45">
      <c r="B3" t="s">
        <v>12</v>
      </c>
      <c r="C3" s="3" t="s">
        <v>65</v>
      </c>
      <c r="D3" t="s">
        <v>13</v>
      </c>
      <c r="E3" t="s">
        <v>14</v>
      </c>
      <c r="G3" s="11"/>
    </row>
    <row r="4" spans="1:8" x14ac:dyDescent="0.45">
      <c r="B4" t="s">
        <v>15</v>
      </c>
      <c r="C4" s="3">
        <v>30000</v>
      </c>
      <c r="D4">
        <v>2</v>
      </c>
      <c r="H4" s="3"/>
    </row>
    <row r="5" spans="1:8" x14ac:dyDescent="0.45">
      <c r="B5" t="s">
        <v>29</v>
      </c>
      <c r="C5" s="3">
        <v>200</v>
      </c>
      <c r="D5">
        <v>4</v>
      </c>
    </row>
    <row r="6" spans="1:8" x14ac:dyDescent="0.45">
      <c r="B6" t="s">
        <v>28</v>
      </c>
      <c r="C6" s="3">
        <v>700</v>
      </c>
      <c r="D6">
        <v>2</v>
      </c>
    </row>
    <row r="7" spans="1:8" x14ac:dyDescent="0.45">
      <c r="B7" t="s">
        <v>30</v>
      </c>
      <c r="C7" s="3">
        <v>50</v>
      </c>
      <c r="D7">
        <v>12</v>
      </c>
    </row>
    <row r="8" spans="1:8" x14ac:dyDescent="0.45">
      <c r="B8" t="s">
        <v>16</v>
      </c>
    </row>
    <row r="10" spans="1:8" x14ac:dyDescent="0.45">
      <c r="E10" s="14"/>
    </row>
    <row r="11" spans="1:8" x14ac:dyDescent="0.45">
      <c r="E1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22D4-31AC-460D-ABF2-C591C876C884}">
  <sheetPr>
    <tabColor theme="9"/>
  </sheetPr>
  <dimension ref="A1:H11"/>
  <sheetViews>
    <sheetView workbookViewId="0">
      <selection activeCell="G13" sqref="G13"/>
    </sheetView>
  </sheetViews>
  <sheetFormatPr defaultRowHeight="14.25" x14ac:dyDescent="0.45"/>
  <cols>
    <col min="2" max="2" width="16" bestFit="1" customWidth="1"/>
    <col min="3" max="3" width="9.796875" style="3" bestFit="1" customWidth="1"/>
    <col min="5" max="5" width="13.3984375" bestFit="1" customWidth="1"/>
  </cols>
  <sheetData>
    <row r="1" spans="1:8" ht="15.75" x14ac:dyDescent="0.5">
      <c r="A1" s="10" t="s">
        <v>27</v>
      </c>
    </row>
    <row r="2" spans="1:8" ht="14.65" thickBot="1" x14ac:dyDescent="0.5"/>
    <row r="3" spans="1:8" ht="14.65" thickBot="1" x14ac:dyDescent="0.5">
      <c r="B3" s="17" t="s">
        <v>12</v>
      </c>
      <c r="C3" s="18" t="s">
        <v>65</v>
      </c>
      <c r="D3" s="19" t="s">
        <v>13</v>
      </c>
      <c r="E3" s="20" t="s">
        <v>14</v>
      </c>
      <c r="G3" s="11"/>
    </row>
    <row r="4" spans="1:8" x14ac:dyDescent="0.45">
      <c r="B4" s="15" t="s">
        <v>15</v>
      </c>
      <c r="C4">
        <f>30000*21/35</f>
        <v>18000</v>
      </c>
      <c r="D4">
        <v>2</v>
      </c>
      <c r="E4" s="16">
        <f>C4*D4</f>
        <v>36000</v>
      </c>
      <c r="H4" s="3"/>
    </row>
    <row r="5" spans="1:8" x14ac:dyDescent="0.45">
      <c r="B5" s="15" t="s">
        <v>29</v>
      </c>
      <c r="C5">
        <v>200</v>
      </c>
      <c r="D5">
        <v>4</v>
      </c>
      <c r="E5" s="16">
        <f t="shared" ref="E5:E7" si="0">C5*D5</f>
        <v>800</v>
      </c>
    </row>
    <row r="6" spans="1:8" x14ac:dyDescent="0.45">
      <c r="B6" s="15" t="s">
        <v>28</v>
      </c>
      <c r="C6">
        <v>700</v>
      </c>
      <c r="D6">
        <v>2</v>
      </c>
      <c r="E6" s="16">
        <f t="shared" si="0"/>
        <v>1400</v>
      </c>
    </row>
    <row r="7" spans="1:8" ht="14.65" thickBot="1" x14ac:dyDescent="0.5">
      <c r="B7" s="15" t="s">
        <v>30</v>
      </c>
      <c r="C7">
        <v>50</v>
      </c>
      <c r="D7">
        <v>12</v>
      </c>
      <c r="E7" s="16">
        <f t="shared" si="0"/>
        <v>600</v>
      </c>
    </row>
    <row r="8" spans="1:8" ht="14.65" thickBot="1" x14ac:dyDescent="0.5">
      <c r="B8" s="17" t="s">
        <v>16</v>
      </c>
      <c r="C8" s="18"/>
      <c r="D8" s="19"/>
      <c r="E8" s="21">
        <f>SUM(E4:E7)</f>
        <v>38800</v>
      </c>
    </row>
    <row r="9" spans="1:8" x14ac:dyDescent="0.45">
      <c r="D9" t="s">
        <v>66</v>
      </c>
      <c r="E9" s="3">
        <f>E8*10/100</f>
        <v>3880</v>
      </c>
    </row>
    <row r="10" spans="1:8" x14ac:dyDescent="0.45">
      <c r="E10" s="11">
        <f>'Full cost recovery answer'!E7/'Basic project budget answer'!E8</f>
        <v>0.31099656357388317</v>
      </c>
    </row>
    <row r="11" spans="1:8" x14ac:dyDescent="0.45">
      <c r="E11" s="1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workbookViewId="0">
      <selection activeCell="H23" sqref="H23"/>
    </sheetView>
  </sheetViews>
  <sheetFormatPr defaultRowHeight="14.25" x14ac:dyDescent="0.45"/>
  <cols>
    <col min="1" max="1" width="38.19921875" style="5" customWidth="1"/>
    <col min="2" max="2" width="10.796875" style="5" customWidth="1"/>
    <col min="3" max="3" width="9.06640625" style="5"/>
    <col min="4" max="4" width="14.1328125" style="5" hidden="1" customWidth="1"/>
    <col min="5" max="5" width="3.1328125" style="5" hidden="1" customWidth="1"/>
    <col min="6" max="16384" width="9.06640625" style="5"/>
  </cols>
  <sheetData>
    <row r="1" spans="1:5" s="4" customFormat="1" ht="15.75" x14ac:dyDescent="0.5">
      <c r="A1" s="8" t="s">
        <v>0</v>
      </c>
    </row>
    <row r="2" spans="1:5" x14ac:dyDescent="0.45">
      <c r="B2" s="5" t="s">
        <v>17</v>
      </c>
      <c r="C2" s="5" t="s">
        <v>18</v>
      </c>
      <c r="D2" s="5" t="s">
        <v>23</v>
      </c>
      <c r="E2" s="9">
        <v>0.03</v>
      </c>
    </row>
    <row r="3" spans="1:5" x14ac:dyDescent="0.45">
      <c r="A3" s="5" t="s">
        <v>26</v>
      </c>
      <c r="B3" s="6">
        <v>25000</v>
      </c>
    </row>
    <row r="4" spans="1:5" x14ac:dyDescent="0.45">
      <c r="A4" s="5" t="s">
        <v>25</v>
      </c>
      <c r="B4" s="6">
        <v>54000</v>
      </c>
    </row>
    <row r="5" spans="1:5" x14ac:dyDescent="0.45">
      <c r="A5" s="5" t="s">
        <v>24</v>
      </c>
      <c r="B5" s="6">
        <v>5000</v>
      </c>
    </row>
    <row r="6" spans="1:5" x14ac:dyDescent="0.45">
      <c r="A6" s="5" t="s">
        <v>21</v>
      </c>
      <c r="B6" s="6">
        <v>0</v>
      </c>
    </row>
    <row r="7" spans="1:5" x14ac:dyDescent="0.45">
      <c r="A7" s="5" t="s">
        <v>1</v>
      </c>
      <c r="B7" s="6">
        <v>100</v>
      </c>
    </row>
    <row r="8" spans="1:5" x14ac:dyDescent="0.45">
      <c r="A8" s="5" t="s">
        <v>2</v>
      </c>
      <c r="B8" s="6">
        <v>100</v>
      </c>
    </row>
    <row r="9" spans="1:5" x14ac:dyDescent="0.45">
      <c r="A9" s="5" t="s">
        <v>28</v>
      </c>
      <c r="B9" s="6">
        <v>1400</v>
      </c>
    </row>
    <row r="10" spans="1:5" x14ac:dyDescent="0.45">
      <c r="A10" s="5" t="s">
        <v>31</v>
      </c>
      <c r="B10" s="6">
        <v>800</v>
      </c>
    </row>
    <row r="11" spans="1:5" x14ac:dyDescent="0.45">
      <c r="A11" s="5" t="s">
        <v>20</v>
      </c>
      <c r="B11" s="6">
        <v>100</v>
      </c>
    </row>
    <row r="12" spans="1:5" x14ac:dyDescent="0.45">
      <c r="A12" s="5" t="s">
        <v>30</v>
      </c>
      <c r="B12" s="6">
        <v>600</v>
      </c>
    </row>
    <row r="13" spans="1:5" x14ac:dyDescent="0.45">
      <c r="A13" s="5" t="s">
        <v>3</v>
      </c>
      <c r="B13" s="6">
        <v>10000</v>
      </c>
    </row>
    <row r="14" spans="1:5" x14ac:dyDescent="0.45">
      <c r="A14" s="5" t="s">
        <v>4</v>
      </c>
      <c r="B14" s="6">
        <v>2000</v>
      </c>
    </row>
    <row r="15" spans="1:5" x14ac:dyDescent="0.45">
      <c r="A15" s="5" t="s">
        <v>19</v>
      </c>
      <c r="B15" s="6">
        <v>100</v>
      </c>
    </row>
    <row r="16" spans="1:5" s="4" customFormat="1" x14ac:dyDescent="0.45">
      <c r="A16" s="4" t="s">
        <v>5</v>
      </c>
      <c r="B16" s="7"/>
      <c r="C16" s="7"/>
    </row>
    <row r="17" spans="1:3" x14ac:dyDescent="0.45">
      <c r="B17" s="6"/>
    </row>
    <row r="18" spans="1:3" x14ac:dyDescent="0.45">
      <c r="B18" s="6"/>
    </row>
    <row r="19" spans="1:3" s="4" customFormat="1" ht="15.75" x14ac:dyDescent="0.5">
      <c r="A19" s="8" t="s">
        <v>6</v>
      </c>
      <c r="B19" s="7"/>
    </row>
    <row r="20" spans="1:3" x14ac:dyDescent="0.45">
      <c r="A20" s="5" t="s">
        <v>7</v>
      </c>
      <c r="B20" s="6">
        <v>78000</v>
      </c>
      <c r="C20" s="6">
        <v>78000</v>
      </c>
    </row>
    <row r="21" spans="1:3" x14ac:dyDescent="0.45">
      <c r="A21" s="5" t="s">
        <v>8</v>
      </c>
      <c r="B21" s="6">
        <v>10000</v>
      </c>
      <c r="C21" s="6">
        <v>10000</v>
      </c>
    </row>
    <row r="22" spans="1:3" x14ac:dyDescent="0.45">
      <c r="A22" s="5" t="s">
        <v>9</v>
      </c>
      <c r="B22" s="6">
        <v>5000</v>
      </c>
      <c r="C22" s="6">
        <v>5000</v>
      </c>
    </row>
    <row r="23" spans="1:3" x14ac:dyDescent="0.45">
      <c r="A23" s="5" t="s">
        <v>10</v>
      </c>
      <c r="B23" s="6">
        <v>6200</v>
      </c>
      <c r="C23" s="6">
        <v>6600</v>
      </c>
    </row>
    <row r="24" spans="1:3" x14ac:dyDescent="0.45">
      <c r="A24" s="5" t="s">
        <v>36</v>
      </c>
      <c r="B24" s="6">
        <v>0</v>
      </c>
      <c r="C24" s="5">
        <f>'Income generation forecast'!E14</f>
        <v>0</v>
      </c>
    </row>
    <row r="25" spans="1:3" s="4" customFormat="1" x14ac:dyDescent="0.45">
      <c r="A25" s="4" t="s">
        <v>5</v>
      </c>
      <c r="B25" s="7"/>
      <c r="C25" s="7"/>
    </row>
    <row r="27" spans="1:3" x14ac:dyDescent="0.45">
      <c r="A27" s="4" t="s">
        <v>22</v>
      </c>
      <c r="B27" s="4"/>
      <c r="C27" s="4"/>
    </row>
  </sheetData>
  <conditionalFormatting sqref="B27:C27">
    <cfRule type="cellIs" dxfId="4" priority="1" operator="lessThan">
      <formula>-300</formula>
    </cfRule>
    <cfRule type="cellIs" dxfId="3" priority="2" operator="lessThan">
      <formula>-300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6FC7-9B53-4889-B89A-82ED937D4A73}">
  <sheetPr>
    <tabColor theme="9"/>
  </sheetPr>
  <dimension ref="A1:E27"/>
  <sheetViews>
    <sheetView workbookViewId="0">
      <selection activeCell="E3" sqref="E3"/>
    </sheetView>
  </sheetViews>
  <sheetFormatPr defaultRowHeight="14.25" x14ac:dyDescent="0.45"/>
  <cols>
    <col min="1" max="1" width="38.19921875" style="5" customWidth="1"/>
    <col min="2" max="2" width="10.796875" style="32" customWidth="1"/>
    <col min="3" max="3" width="9.6640625" style="32" bestFit="1" customWidth="1"/>
    <col min="4" max="4" width="14.1328125" style="5" customWidth="1"/>
    <col min="5" max="5" width="3.1328125" style="5" customWidth="1"/>
    <col min="6" max="16384" width="9.06640625" style="5"/>
  </cols>
  <sheetData>
    <row r="1" spans="1:5" s="4" customFormat="1" ht="16.149999999999999" thickBot="1" x14ac:dyDescent="0.55000000000000004">
      <c r="A1" s="8" t="s">
        <v>0</v>
      </c>
      <c r="B1" s="25"/>
      <c r="C1" s="25"/>
    </row>
    <row r="2" spans="1:5" x14ac:dyDescent="0.45">
      <c r="A2" s="22"/>
      <c r="B2" s="26" t="s">
        <v>17</v>
      </c>
      <c r="C2" s="27" t="s">
        <v>18</v>
      </c>
      <c r="D2" s="5" t="s">
        <v>23</v>
      </c>
      <c r="E2" s="9">
        <v>0.03</v>
      </c>
    </row>
    <row r="3" spans="1:5" x14ac:dyDescent="0.45">
      <c r="A3" s="23" t="s">
        <v>26</v>
      </c>
      <c r="B3" s="28">
        <v>25000</v>
      </c>
      <c r="C3" s="29">
        <f>B3*$E$2+B3</f>
        <v>25750</v>
      </c>
    </row>
    <row r="4" spans="1:5" x14ac:dyDescent="0.45">
      <c r="A4" s="23" t="s">
        <v>25</v>
      </c>
      <c r="B4" s="28">
        <v>54000</v>
      </c>
      <c r="C4" s="29">
        <f t="shared" ref="C4:C15" si="0">B4*$E$2+B4</f>
        <v>55620</v>
      </c>
    </row>
    <row r="5" spans="1:5" x14ac:dyDescent="0.45">
      <c r="A5" s="23" t="s">
        <v>24</v>
      </c>
      <c r="B5" s="28">
        <v>5000</v>
      </c>
      <c r="C5" s="29">
        <f t="shared" si="0"/>
        <v>5150</v>
      </c>
    </row>
    <row r="6" spans="1:5" x14ac:dyDescent="0.45">
      <c r="A6" s="23" t="s">
        <v>21</v>
      </c>
      <c r="B6" s="28">
        <v>300</v>
      </c>
      <c r="C6" s="29">
        <f t="shared" si="0"/>
        <v>309</v>
      </c>
    </row>
    <row r="7" spans="1:5" x14ac:dyDescent="0.45">
      <c r="A7" s="23" t="s">
        <v>1</v>
      </c>
      <c r="B7" s="28">
        <v>100</v>
      </c>
      <c r="C7" s="29">
        <f t="shared" si="0"/>
        <v>103</v>
      </c>
    </row>
    <row r="8" spans="1:5" x14ac:dyDescent="0.45">
      <c r="A8" s="23" t="s">
        <v>2</v>
      </c>
      <c r="B8" s="28">
        <v>100</v>
      </c>
      <c r="C8" s="29">
        <f t="shared" si="0"/>
        <v>103</v>
      </c>
    </row>
    <row r="9" spans="1:5" x14ac:dyDescent="0.45">
      <c r="A9" s="23" t="s">
        <v>28</v>
      </c>
      <c r="B9" s="28">
        <v>1400</v>
      </c>
      <c r="C9" s="29">
        <f t="shared" si="0"/>
        <v>1442</v>
      </c>
    </row>
    <row r="10" spans="1:5" x14ac:dyDescent="0.45">
      <c r="A10" s="23" t="s">
        <v>31</v>
      </c>
      <c r="B10" s="28">
        <v>800</v>
      </c>
      <c r="C10" s="29">
        <f t="shared" si="0"/>
        <v>824</v>
      </c>
    </row>
    <row r="11" spans="1:5" x14ac:dyDescent="0.45">
      <c r="A11" s="23" t="s">
        <v>20</v>
      </c>
      <c r="B11" s="28">
        <v>100</v>
      </c>
      <c r="C11" s="29">
        <f t="shared" si="0"/>
        <v>103</v>
      </c>
    </row>
    <row r="12" spans="1:5" x14ac:dyDescent="0.45">
      <c r="A12" s="23" t="s">
        <v>30</v>
      </c>
      <c r="B12" s="28">
        <v>600</v>
      </c>
      <c r="C12" s="29">
        <f t="shared" si="0"/>
        <v>618</v>
      </c>
    </row>
    <row r="13" spans="1:5" x14ac:dyDescent="0.45">
      <c r="A13" s="23" t="s">
        <v>3</v>
      </c>
      <c r="B13" s="28">
        <v>10000</v>
      </c>
      <c r="C13" s="29">
        <f t="shared" si="0"/>
        <v>10300</v>
      </c>
    </row>
    <row r="14" spans="1:5" x14ac:dyDescent="0.45">
      <c r="A14" s="23" t="s">
        <v>4</v>
      </c>
      <c r="B14" s="28">
        <v>2000</v>
      </c>
      <c r="C14" s="29">
        <f t="shared" si="0"/>
        <v>2060</v>
      </c>
    </row>
    <row r="15" spans="1:5" x14ac:dyDescent="0.45">
      <c r="A15" s="23" t="s">
        <v>19</v>
      </c>
      <c r="B15" s="28">
        <v>100</v>
      </c>
      <c r="C15" s="29">
        <f t="shared" si="0"/>
        <v>103</v>
      </c>
    </row>
    <row r="16" spans="1:5" s="4" customFormat="1" ht="14.65" thickBot="1" x14ac:dyDescent="0.5">
      <c r="A16" s="24" t="s">
        <v>5</v>
      </c>
      <c r="B16" s="30">
        <f>SUM(B3:B15)</f>
        <v>99500</v>
      </c>
      <c r="C16" s="30">
        <f>SUM(C3:C15)</f>
        <v>102485</v>
      </c>
      <c r="D16" s="25"/>
    </row>
    <row r="17" spans="1:3" x14ac:dyDescent="0.45">
      <c r="B17" s="31"/>
    </row>
    <row r="18" spans="1:3" x14ac:dyDescent="0.45">
      <c r="B18" s="31"/>
    </row>
    <row r="19" spans="1:3" s="4" customFormat="1" ht="16.149999999999999" thickBot="1" x14ac:dyDescent="0.55000000000000004">
      <c r="A19" s="8" t="s">
        <v>6</v>
      </c>
      <c r="B19" s="36"/>
      <c r="C19" s="25"/>
    </row>
    <row r="20" spans="1:3" x14ac:dyDescent="0.45">
      <c r="A20" s="22" t="s">
        <v>7</v>
      </c>
      <c r="B20" s="37">
        <v>78000</v>
      </c>
      <c r="C20" s="38">
        <v>78000</v>
      </c>
    </row>
    <row r="21" spans="1:3" x14ac:dyDescent="0.45">
      <c r="A21" s="23" t="s">
        <v>8</v>
      </c>
      <c r="B21" s="28">
        <v>10000</v>
      </c>
      <c r="C21" s="33">
        <v>10000</v>
      </c>
    </row>
    <row r="22" spans="1:3" x14ac:dyDescent="0.45">
      <c r="A22" s="23" t="s">
        <v>9</v>
      </c>
      <c r="B22" s="28">
        <v>5000</v>
      </c>
      <c r="C22" s="33">
        <v>5000</v>
      </c>
    </row>
    <row r="23" spans="1:3" x14ac:dyDescent="0.45">
      <c r="A23" s="23" t="s">
        <v>10</v>
      </c>
      <c r="B23" s="28">
        <v>6600</v>
      </c>
      <c r="C23" s="33">
        <v>6600</v>
      </c>
    </row>
    <row r="24" spans="1:3" x14ac:dyDescent="0.45">
      <c r="A24" s="23" t="s">
        <v>36</v>
      </c>
      <c r="B24" s="28">
        <v>0</v>
      </c>
      <c r="C24" s="29">
        <f>Table13[[#Totals],[Profit]]</f>
        <v>3900</v>
      </c>
    </row>
    <row r="25" spans="1:3" s="4" customFormat="1" ht="14.65" thickBot="1" x14ac:dyDescent="0.5">
      <c r="A25" s="24" t="s">
        <v>5</v>
      </c>
      <c r="B25" s="30">
        <f>SUM(B20:B24)</f>
        <v>99600</v>
      </c>
      <c r="C25" s="30">
        <f>SUM(C20:C24)</f>
        <v>103500</v>
      </c>
    </row>
    <row r="26" spans="1:3" ht="14.65" thickBot="1" x14ac:dyDescent="0.5"/>
    <row r="27" spans="1:3" ht="14.65" thickBot="1" x14ac:dyDescent="0.5">
      <c r="A27" s="34" t="s">
        <v>22</v>
      </c>
      <c r="B27" s="35">
        <f>B25-B16</f>
        <v>100</v>
      </c>
      <c r="C27" s="35">
        <f>C25-C16</f>
        <v>1015</v>
      </c>
    </row>
  </sheetData>
  <conditionalFormatting sqref="B27:C27">
    <cfRule type="cellIs" dxfId="2" priority="1" operator="lessThan">
      <formula>0</formula>
    </cfRule>
    <cfRule type="cellIs" dxfId="1" priority="2" operator="lessThan">
      <formula>-300</formula>
    </cfRule>
    <cfRule type="cellIs" dxfId="0" priority="3" operator="lessThan">
      <formula>-300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624B-EA0D-4551-83AD-83CCC90C0E4A}">
  <dimension ref="A1:E13"/>
  <sheetViews>
    <sheetView workbookViewId="0">
      <selection activeCell="E3" sqref="E3"/>
    </sheetView>
  </sheetViews>
  <sheetFormatPr defaultRowHeight="14.25" x14ac:dyDescent="0.45"/>
  <cols>
    <col min="1" max="1" width="13.265625" customWidth="1"/>
    <col min="2" max="2" width="13.73046875" bestFit="1" customWidth="1"/>
  </cols>
  <sheetData>
    <row r="1" spans="1:5" s="1" customFormat="1" x14ac:dyDescent="0.45">
      <c r="A1" s="1" t="s">
        <v>61</v>
      </c>
      <c r="B1" s="1" t="s">
        <v>43</v>
      </c>
      <c r="C1" s="1" t="s">
        <v>52</v>
      </c>
      <c r="D1" s="1" t="s">
        <v>32</v>
      </c>
      <c r="E1" s="1" t="s">
        <v>53</v>
      </c>
    </row>
    <row r="2" spans="1:5" x14ac:dyDescent="0.45">
      <c r="A2" t="s">
        <v>37</v>
      </c>
      <c r="B2" t="s">
        <v>44</v>
      </c>
      <c r="C2">
        <v>450</v>
      </c>
      <c r="D2">
        <v>50</v>
      </c>
    </row>
    <row r="3" spans="1:5" x14ac:dyDescent="0.45">
      <c r="A3" t="s">
        <v>38</v>
      </c>
      <c r="B3" t="s">
        <v>47</v>
      </c>
      <c r="C3">
        <v>400</v>
      </c>
      <c r="D3">
        <v>50</v>
      </c>
    </row>
    <row r="4" spans="1:5" x14ac:dyDescent="0.45">
      <c r="A4" t="s">
        <v>54</v>
      </c>
      <c r="B4" t="s">
        <v>51</v>
      </c>
      <c r="C4">
        <v>400</v>
      </c>
      <c r="D4">
        <v>50</v>
      </c>
    </row>
    <row r="5" spans="1:5" x14ac:dyDescent="0.45">
      <c r="A5" t="s">
        <v>39</v>
      </c>
      <c r="B5" t="s">
        <v>48</v>
      </c>
      <c r="C5">
        <v>500</v>
      </c>
      <c r="D5">
        <v>50</v>
      </c>
    </row>
    <row r="6" spans="1:5" x14ac:dyDescent="0.45">
      <c r="A6" t="s">
        <v>55</v>
      </c>
      <c r="B6" t="s">
        <v>64</v>
      </c>
      <c r="C6">
        <v>0</v>
      </c>
      <c r="D6">
        <v>0</v>
      </c>
    </row>
    <row r="7" spans="1:5" x14ac:dyDescent="0.45">
      <c r="A7" t="s">
        <v>56</v>
      </c>
      <c r="B7" t="s">
        <v>49</v>
      </c>
      <c r="C7">
        <v>500</v>
      </c>
      <c r="D7">
        <v>50</v>
      </c>
    </row>
    <row r="8" spans="1:5" x14ac:dyDescent="0.45">
      <c r="A8" t="s">
        <v>57</v>
      </c>
      <c r="B8" t="s">
        <v>45</v>
      </c>
      <c r="C8">
        <v>450</v>
      </c>
      <c r="D8">
        <v>50</v>
      </c>
    </row>
    <row r="9" spans="1:5" x14ac:dyDescent="0.45">
      <c r="A9" t="s">
        <v>63</v>
      </c>
      <c r="B9" t="s">
        <v>50</v>
      </c>
      <c r="C9">
        <v>450</v>
      </c>
      <c r="D9">
        <v>50</v>
      </c>
    </row>
    <row r="10" spans="1:5" x14ac:dyDescent="0.45">
      <c r="A10" t="s">
        <v>62</v>
      </c>
      <c r="B10" t="s">
        <v>64</v>
      </c>
      <c r="C10">
        <v>0</v>
      </c>
      <c r="D10">
        <v>0</v>
      </c>
    </row>
    <row r="11" spans="1:5" x14ac:dyDescent="0.45">
      <c r="A11" t="s">
        <v>58</v>
      </c>
      <c r="B11" t="s">
        <v>51</v>
      </c>
    </row>
    <row r="12" spans="1:5" x14ac:dyDescent="0.45">
      <c r="A12" t="s">
        <v>59</v>
      </c>
      <c r="B12" t="s">
        <v>46</v>
      </c>
    </row>
    <row r="13" spans="1:5" x14ac:dyDescent="0.45">
      <c r="A13" t="s">
        <v>60</v>
      </c>
      <c r="B13" t="s">
        <v>50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223B-9BF4-4EF5-B0CE-D75E3B85B05E}">
  <sheetPr>
    <tabColor theme="9"/>
  </sheetPr>
  <dimension ref="A1:E14"/>
  <sheetViews>
    <sheetView workbookViewId="0">
      <selection activeCell="E13" sqref="E13"/>
    </sheetView>
  </sheetViews>
  <sheetFormatPr defaultRowHeight="14.25" x14ac:dyDescent="0.45"/>
  <cols>
    <col min="1" max="1" width="13.265625" customWidth="1"/>
    <col min="2" max="2" width="13.73046875" bestFit="1" customWidth="1"/>
    <col min="5" max="5" width="10.796875" style="3" bestFit="1" customWidth="1"/>
  </cols>
  <sheetData>
    <row r="1" spans="1:5" s="1" customFormat="1" x14ac:dyDescent="0.45">
      <c r="A1" s="1" t="s">
        <v>61</v>
      </c>
      <c r="B1" s="1" t="s">
        <v>43</v>
      </c>
      <c r="C1" s="1" t="s">
        <v>52</v>
      </c>
      <c r="D1" s="1" t="s">
        <v>32</v>
      </c>
      <c r="E1" s="39" t="s">
        <v>53</v>
      </c>
    </row>
    <row r="2" spans="1:5" x14ac:dyDescent="0.45">
      <c r="A2" t="s">
        <v>37</v>
      </c>
      <c r="B2" t="s">
        <v>44</v>
      </c>
      <c r="C2">
        <v>450</v>
      </c>
      <c r="D2">
        <v>50</v>
      </c>
      <c r="E2" s="3">
        <f>Table13[[#This Row],[Charge]]-Table13[[#This Row],[Costs]]</f>
        <v>400</v>
      </c>
    </row>
    <row r="3" spans="1:5" x14ac:dyDescent="0.45">
      <c r="A3" t="s">
        <v>38</v>
      </c>
      <c r="B3" t="s">
        <v>47</v>
      </c>
      <c r="C3">
        <v>400</v>
      </c>
      <c r="D3">
        <v>50</v>
      </c>
      <c r="E3" s="3">
        <f>Table13[[#This Row],[Charge]]-Table13[[#This Row],[Costs]]</f>
        <v>350</v>
      </c>
    </row>
    <row r="4" spans="1:5" x14ac:dyDescent="0.45">
      <c r="A4" t="s">
        <v>54</v>
      </c>
      <c r="B4" t="s">
        <v>51</v>
      </c>
      <c r="C4">
        <v>400</v>
      </c>
      <c r="D4">
        <v>50</v>
      </c>
      <c r="E4" s="3">
        <f>Table13[[#This Row],[Charge]]-Table13[[#This Row],[Costs]]</f>
        <v>350</v>
      </c>
    </row>
    <row r="5" spans="1:5" x14ac:dyDescent="0.45">
      <c r="A5" t="s">
        <v>39</v>
      </c>
      <c r="B5" t="s">
        <v>48</v>
      </c>
      <c r="C5">
        <v>500</v>
      </c>
      <c r="D5">
        <v>50</v>
      </c>
      <c r="E5" s="3">
        <f>Table13[[#This Row],[Charge]]-Table13[[#This Row],[Costs]]</f>
        <v>450</v>
      </c>
    </row>
    <row r="6" spans="1:5" x14ac:dyDescent="0.45">
      <c r="A6" t="s">
        <v>55</v>
      </c>
      <c r="B6" t="s">
        <v>64</v>
      </c>
      <c r="C6">
        <v>0</v>
      </c>
      <c r="D6">
        <v>0</v>
      </c>
      <c r="E6" s="3">
        <f>Table13[[#This Row],[Charge]]-Table13[[#This Row],[Costs]]</f>
        <v>0</v>
      </c>
    </row>
    <row r="7" spans="1:5" x14ac:dyDescent="0.45">
      <c r="A7" t="s">
        <v>56</v>
      </c>
      <c r="B7" t="s">
        <v>49</v>
      </c>
      <c r="C7">
        <v>500</v>
      </c>
      <c r="D7">
        <v>50</v>
      </c>
      <c r="E7" s="3">
        <f>Table13[[#This Row],[Charge]]-Table13[[#This Row],[Costs]]</f>
        <v>450</v>
      </c>
    </row>
    <row r="8" spans="1:5" x14ac:dyDescent="0.45">
      <c r="A8" t="s">
        <v>57</v>
      </c>
      <c r="B8" t="s">
        <v>45</v>
      </c>
      <c r="C8">
        <v>450</v>
      </c>
      <c r="D8">
        <v>50</v>
      </c>
      <c r="E8" s="3">
        <f>Table13[[#This Row],[Charge]]-Table13[[#This Row],[Costs]]</f>
        <v>400</v>
      </c>
    </row>
    <row r="9" spans="1:5" x14ac:dyDescent="0.45">
      <c r="A9" t="s">
        <v>63</v>
      </c>
      <c r="B9" t="s">
        <v>50</v>
      </c>
      <c r="C9">
        <v>450</v>
      </c>
      <c r="D9">
        <v>50</v>
      </c>
      <c r="E9" s="3">
        <f>Table13[[#This Row],[Charge]]-Table13[[#This Row],[Costs]]</f>
        <v>400</v>
      </c>
    </row>
    <row r="10" spans="1:5" x14ac:dyDescent="0.45">
      <c r="A10" t="s">
        <v>62</v>
      </c>
      <c r="B10" t="s">
        <v>64</v>
      </c>
      <c r="C10">
        <v>0</v>
      </c>
      <c r="D10">
        <v>0</v>
      </c>
      <c r="E10" s="3">
        <f>Table13[[#This Row],[Charge]]-Table13[[#This Row],[Costs]]</f>
        <v>0</v>
      </c>
    </row>
    <row r="11" spans="1:5" x14ac:dyDescent="0.45">
      <c r="A11" t="s">
        <v>58</v>
      </c>
      <c r="B11" t="s">
        <v>51</v>
      </c>
      <c r="C11">
        <v>400</v>
      </c>
      <c r="D11">
        <v>50</v>
      </c>
      <c r="E11" s="3">
        <f>Table13[[#This Row],[Charge]]-Table13[[#This Row],[Costs]]</f>
        <v>350</v>
      </c>
    </row>
    <row r="12" spans="1:5" x14ac:dyDescent="0.45">
      <c r="A12" t="s">
        <v>59</v>
      </c>
      <c r="B12" t="s">
        <v>46</v>
      </c>
      <c r="C12">
        <v>400</v>
      </c>
      <c r="D12">
        <v>50</v>
      </c>
      <c r="E12" s="3">
        <f>Table13[[#This Row],[Charge]]-Table13[[#This Row],[Costs]]</f>
        <v>350</v>
      </c>
    </row>
    <row r="13" spans="1:5" x14ac:dyDescent="0.45">
      <c r="A13" t="s">
        <v>60</v>
      </c>
      <c r="B13" t="s">
        <v>50</v>
      </c>
      <c r="C13">
        <v>450</v>
      </c>
      <c r="D13">
        <v>50</v>
      </c>
      <c r="E13" s="3">
        <f>Table13[[#This Row],[Charge]]-Table13[[#This Row],[Costs]]</f>
        <v>400</v>
      </c>
    </row>
    <row r="14" spans="1:5" x14ac:dyDescent="0.45">
      <c r="A14" t="s">
        <v>16</v>
      </c>
      <c r="E14" s="3">
        <f>SUBTOTAL(109,Table13[Profit])</f>
        <v>3900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0EA4-AE06-4E64-B8D9-C3DB27CF07AB}">
  <dimension ref="A1:F7"/>
  <sheetViews>
    <sheetView workbookViewId="0">
      <selection activeCell="E17" sqref="E17"/>
    </sheetView>
  </sheetViews>
  <sheetFormatPr defaultRowHeight="14.25" x14ac:dyDescent="0.45"/>
  <cols>
    <col min="1" max="1" width="33" bestFit="1" customWidth="1"/>
    <col min="3" max="3" width="10.6640625" bestFit="1" customWidth="1"/>
    <col min="4" max="4" width="21.33203125" customWidth="1"/>
    <col min="5" max="5" width="24.19921875" bestFit="1" customWidth="1"/>
    <col min="6" max="6" width="25.1328125" bestFit="1" customWidth="1"/>
  </cols>
  <sheetData>
    <row r="1" spans="1:6" ht="18" x14ac:dyDescent="0.55000000000000004">
      <c r="A1" s="12" t="s">
        <v>33</v>
      </c>
    </row>
    <row r="2" spans="1:6" x14ac:dyDescent="0.45">
      <c r="B2" s="1" t="s">
        <v>32</v>
      </c>
      <c r="C2" s="1" t="s">
        <v>34</v>
      </c>
      <c r="D2" s="1" t="s">
        <v>35</v>
      </c>
      <c r="E2" s="1" t="s">
        <v>41</v>
      </c>
      <c r="F2" s="1" t="s">
        <v>42</v>
      </c>
    </row>
    <row r="3" spans="1:6" x14ac:dyDescent="0.45">
      <c r="A3" t="s">
        <v>11</v>
      </c>
      <c r="B3" s="2">
        <v>25000</v>
      </c>
      <c r="C3" s="2">
        <v>15000</v>
      </c>
      <c r="D3" s="2"/>
      <c r="E3" s="2"/>
      <c r="F3" s="2"/>
    </row>
    <row r="4" spans="1:6" x14ac:dyDescent="0.45">
      <c r="A4" t="s">
        <v>3</v>
      </c>
      <c r="B4" s="2">
        <v>10000</v>
      </c>
      <c r="C4" s="2">
        <v>4000</v>
      </c>
      <c r="D4" s="2"/>
      <c r="E4" s="2"/>
      <c r="F4" s="2"/>
    </row>
    <row r="5" spans="1:6" x14ac:dyDescent="0.45">
      <c r="A5" t="s">
        <v>4</v>
      </c>
      <c r="B5" s="2">
        <v>2000</v>
      </c>
      <c r="C5" s="2"/>
      <c r="D5" s="2"/>
      <c r="E5" s="2"/>
      <c r="F5" s="2"/>
    </row>
    <row r="6" spans="1:6" x14ac:dyDescent="0.45">
      <c r="A6" t="s">
        <v>40</v>
      </c>
      <c r="B6">
        <v>100</v>
      </c>
      <c r="D6" s="2"/>
      <c r="E6" s="2"/>
      <c r="F6" s="2"/>
    </row>
    <row r="7" spans="1:6" s="1" customFormat="1" x14ac:dyDescent="0.45">
      <c r="A7" s="1" t="s">
        <v>5</v>
      </c>
      <c r="B7" s="13"/>
      <c r="C7" s="13"/>
      <c r="D7" s="13"/>
      <c r="E7" s="13"/>
      <c r="F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23BB-B15A-4D71-A372-D821AF51CFA3}">
  <sheetPr>
    <tabColor theme="9"/>
  </sheetPr>
  <dimension ref="A1:F7"/>
  <sheetViews>
    <sheetView workbookViewId="0">
      <selection activeCell="F14" sqref="F14"/>
    </sheetView>
  </sheetViews>
  <sheetFormatPr defaultRowHeight="14.25" x14ac:dyDescent="0.45"/>
  <cols>
    <col min="1" max="1" width="33" bestFit="1" customWidth="1"/>
    <col min="3" max="3" width="10.6640625" bestFit="1" customWidth="1"/>
    <col min="4" max="4" width="21.33203125" style="3" customWidth="1"/>
    <col min="5" max="5" width="24.19921875" bestFit="1" customWidth="1"/>
    <col min="6" max="6" width="25.1328125" bestFit="1" customWidth="1"/>
  </cols>
  <sheetData>
    <row r="1" spans="1:6" ht="18.399999999999999" thickBot="1" x14ac:dyDescent="0.6">
      <c r="A1" s="12" t="s">
        <v>33</v>
      </c>
    </row>
    <row r="2" spans="1:6" x14ac:dyDescent="0.45">
      <c r="A2" s="43"/>
      <c r="B2" s="44" t="s">
        <v>32</v>
      </c>
      <c r="C2" s="44" t="s">
        <v>34</v>
      </c>
      <c r="D2" s="45" t="s">
        <v>35</v>
      </c>
      <c r="E2" s="44" t="s">
        <v>41</v>
      </c>
      <c r="F2" s="46" t="s">
        <v>42</v>
      </c>
    </row>
    <row r="3" spans="1:6" x14ac:dyDescent="0.45">
      <c r="A3" s="47" t="s">
        <v>11</v>
      </c>
      <c r="B3" s="41">
        <v>25000</v>
      </c>
      <c r="C3" s="41">
        <v>15000</v>
      </c>
      <c r="D3" s="42">
        <f>B3-C3</f>
        <v>10000</v>
      </c>
      <c r="E3" s="41">
        <f>D3*2/3</f>
        <v>6666.666666666667</v>
      </c>
      <c r="F3" s="48">
        <f>D3*1/3</f>
        <v>3333.3333333333335</v>
      </c>
    </row>
    <row r="4" spans="1:6" x14ac:dyDescent="0.45">
      <c r="A4" s="47" t="s">
        <v>3</v>
      </c>
      <c r="B4" s="41">
        <v>10000</v>
      </c>
      <c r="C4" s="41">
        <v>4000</v>
      </c>
      <c r="D4" s="42">
        <f t="shared" ref="D4:D6" si="0">B4-C4</f>
        <v>6000</v>
      </c>
      <c r="E4" s="41">
        <f t="shared" ref="E4:E6" si="1">D4*2/3</f>
        <v>4000</v>
      </c>
      <c r="F4" s="48">
        <f t="shared" ref="F4:F6" si="2">D4*1/3</f>
        <v>2000</v>
      </c>
    </row>
    <row r="5" spans="1:6" x14ac:dyDescent="0.45">
      <c r="A5" s="47" t="s">
        <v>4</v>
      </c>
      <c r="B5" s="41">
        <v>2000</v>
      </c>
      <c r="C5" s="41"/>
      <c r="D5" s="42">
        <f t="shared" si="0"/>
        <v>2000</v>
      </c>
      <c r="E5" s="41">
        <f t="shared" si="1"/>
        <v>1333.3333333333333</v>
      </c>
      <c r="F5" s="48">
        <f t="shared" si="2"/>
        <v>666.66666666666663</v>
      </c>
    </row>
    <row r="6" spans="1:6" x14ac:dyDescent="0.45">
      <c r="A6" s="47" t="s">
        <v>40</v>
      </c>
      <c r="B6" s="40">
        <v>100</v>
      </c>
      <c r="C6" s="40"/>
      <c r="D6" s="42">
        <f t="shared" si="0"/>
        <v>100</v>
      </c>
      <c r="E6" s="41">
        <f t="shared" si="1"/>
        <v>66.666666666666671</v>
      </c>
      <c r="F6" s="48">
        <f t="shared" si="2"/>
        <v>33.333333333333336</v>
      </c>
    </row>
    <row r="7" spans="1:6" s="1" customFormat="1" ht="14.65" thickBot="1" x14ac:dyDescent="0.5">
      <c r="A7" s="49" t="s">
        <v>5</v>
      </c>
      <c r="B7" s="50"/>
      <c r="C7" s="50"/>
      <c r="D7" s="51">
        <f>SUM(D3:D6)</f>
        <v>18100</v>
      </c>
      <c r="E7" s="51">
        <f t="shared" ref="E7:F7" si="3">SUM(E3:E6)</f>
        <v>12066.666666666668</v>
      </c>
      <c r="F7" s="51">
        <f t="shared" si="3"/>
        <v>6033.3333333333339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febdf7-a9d1-4ef3-8cd3-ebf9602bb3b6">
      <Terms xmlns="http://schemas.microsoft.com/office/infopath/2007/PartnerControls"/>
    </lcf76f155ced4ddcb4097134ff3c332f>
    <TaxCatchAll xmlns="903b2796-8946-49df-a8bf-b029d9236a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C6933CF513B488FFA0973CF57C7DD" ma:contentTypeVersion="16" ma:contentTypeDescription="Create a new document." ma:contentTypeScope="" ma:versionID="6a5e6967bba3db5a61f8986b13c3de29">
  <xsd:schema xmlns:xsd="http://www.w3.org/2001/XMLSchema" xmlns:xs="http://www.w3.org/2001/XMLSchema" xmlns:p="http://schemas.microsoft.com/office/2006/metadata/properties" xmlns:ns2="16febdf7-a9d1-4ef3-8cd3-ebf9602bb3b6" xmlns:ns3="903b2796-8946-49df-a8bf-b029d9236aad" targetNamespace="http://schemas.microsoft.com/office/2006/metadata/properties" ma:root="true" ma:fieldsID="f5725d46e9d9df81b19780fd146aa129" ns2:_="" ns3:_="">
    <xsd:import namespace="16febdf7-a9d1-4ef3-8cd3-ebf9602bb3b6"/>
    <xsd:import namespace="903b2796-8946-49df-a8bf-b029d9236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ebdf7-a9d1-4ef3-8cd3-ebf9602bb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6c5f2c2-09aa-4925-8f3e-4531c5e88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b2796-8946-49df-a8bf-b029d9236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59d63da-8882-4328-a620-3b7f06fb92ef}" ma:internalName="TaxCatchAll" ma:showField="CatchAllData" ma:web="903b2796-8946-49df-a8bf-b029d923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2B754-7EE8-4017-AD57-D2EFA887892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03b2796-8946-49df-a8bf-b029d9236aad"/>
    <ds:schemaRef ds:uri="16febdf7-a9d1-4ef3-8cd3-ebf9602bb3b6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936DBB-540E-4171-93E6-46CA72DED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502D5-CCE6-4BB9-96B5-F4835FA01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ebdf7-a9d1-4ef3-8cd3-ebf9602bb3b6"/>
    <ds:schemaRef ds:uri="903b2796-8946-49df-a8bf-b029d9236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Basic project budget</vt:lpstr>
      <vt:lpstr>Basic project budget answer</vt:lpstr>
      <vt:lpstr>Simple organisational budget</vt:lpstr>
      <vt:lpstr>Simple org budget answer</vt:lpstr>
      <vt:lpstr>Income generation forecast</vt:lpstr>
      <vt:lpstr>Income gen forecast answer</vt:lpstr>
      <vt:lpstr>Full cost recovery</vt:lpstr>
      <vt:lpstr>Full cost recovery answer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Kate White</cp:lastModifiedBy>
  <cp:revision/>
  <dcterms:created xsi:type="dcterms:W3CDTF">2024-07-01T18:59:48Z</dcterms:created>
  <dcterms:modified xsi:type="dcterms:W3CDTF">2024-07-08T15:29:26Z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0x0101003A6C6933CF513B488FFA0973CF57C7DD</vt:lpwstr>
  </property>
  <property fmtid="{D5CDD505-2E9C-101B-9397-08002B2CF9AE}" pid="3" name="MediaServiceImageTags">
    <vt:lpwstr/>
  </property>
</Properties>
</file>